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Приложение 1 " sheetId="2" r:id="rId1"/>
    <sheet name="Приложение №11" sheetId="4" r:id="rId2"/>
    <sheet name="Приложение №12" sheetId="5" r:id="rId3"/>
    <sheet name="Приложение №13" sheetId="6" r:id="rId4"/>
  </sheets>
  <calcPr calcId="145621"/>
</workbook>
</file>

<file path=xl/calcChain.xml><?xml version="1.0" encoding="utf-8"?>
<calcChain xmlns="http://schemas.openxmlformats.org/spreadsheetml/2006/main">
  <c r="F10" i="6" l="1"/>
  <c r="D21" i="5"/>
  <c r="D18" i="5"/>
  <c r="E18" i="5"/>
  <c r="L18" i="5" s="1"/>
  <c r="K21" i="5"/>
  <c r="H21" i="5"/>
  <c r="E21" i="5"/>
  <c r="E22" i="4"/>
  <c r="D21" i="4"/>
  <c r="D18" i="4"/>
  <c r="E18" i="4"/>
  <c r="L18" i="4" s="1"/>
  <c r="K21" i="4"/>
  <c r="H21" i="4"/>
  <c r="E21" i="4"/>
  <c r="L21" i="5" l="1"/>
  <c r="L21" i="4"/>
  <c r="D19" i="5"/>
  <c r="E19" i="5" s="1"/>
  <c r="D15" i="5"/>
  <c r="G15" i="5" s="1"/>
  <c r="D14" i="5"/>
  <c r="G14" i="5" s="1"/>
  <c r="D13" i="5"/>
  <c r="G13" i="5" s="1"/>
  <c r="H13" i="5" s="1"/>
  <c r="D12" i="5"/>
  <c r="E12" i="5" s="1"/>
  <c r="D11" i="5"/>
  <c r="E11" i="5" s="1"/>
  <c r="D16" i="5"/>
  <c r="G16" i="5" s="1"/>
  <c r="J16" i="5" s="1"/>
  <c r="K16" i="5" s="1"/>
  <c r="D19" i="4"/>
  <c r="D16" i="4"/>
  <c r="D15" i="4"/>
  <c r="D14" i="4"/>
  <c r="D13" i="4"/>
  <c r="D12" i="4"/>
  <c r="D11" i="4"/>
  <c r="E16" i="5" l="1"/>
  <c r="E13" i="5"/>
  <c r="G12" i="5"/>
  <c r="J12" i="5" s="1"/>
  <c r="K12" i="5" s="1"/>
  <c r="H14" i="5"/>
  <c r="J14" i="5"/>
  <c r="K14" i="5" s="1"/>
  <c r="J15" i="5"/>
  <c r="K15" i="5" s="1"/>
  <c r="H15" i="5"/>
  <c r="G19" i="5"/>
  <c r="E15" i="5"/>
  <c r="G11" i="5"/>
  <c r="J13" i="5"/>
  <c r="K13" i="5" s="1"/>
  <c r="E14" i="5"/>
  <c r="H16" i="5"/>
  <c r="G19" i="4"/>
  <c r="H19" i="4" s="1"/>
  <c r="G16" i="4"/>
  <c r="H16" i="4" s="1"/>
  <c r="G15" i="4"/>
  <c r="H15" i="4" s="1"/>
  <c r="G14" i="4"/>
  <c r="J14" i="4" s="1"/>
  <c r="K14" i="4" s="1"/>
  <c r="G13" i="4"/>
  <c r="H13" i="4" s="1"/>
  <c r="G12" i="4"/>
  <c r="J12" i="4" s="1"/>
  <c r="K12" i="4" s="1"/>
  <c r="G11" i="4"/>
  <c r="J11" i="4" s="1"/>
  <c r="K11" i="4" s="1"/>
  <c r="E19" i="4"/>
  <c r="E16" i="4"/>
  <c r="E15" i="4"/>
  <c r="E14" i="4"/>
  <c r="E13" i="4"/>
  <c r="E12" i="4"/>
  <c r="E11" i="4"/>
  <c r="L13" i="5" l="1"/>
  <c r="J16" i="4"/>
  <c r="K16" i="4" s="1"/>
  <c r="L16" i="4" s="1"/>
  <c r="H12" i="5"/>
  <c r="L12" i="5" s="1"/>
  <c r="L16" i="5"/>
  <c r="J19" i="4"/>
  <c r="K19" i="4" s="1"/>
  <c r="L19" i="4" s="1"/>
  <c r="H11" i="4"/>
  <c r="L11" i="4" s="1"/>
  <c r="L15" i="5"/>
  <c r="L14" i="5"/>
  <c r="J19" i="5"/>
  <c r="K19" i="5" s="1"/>
  <c r="H19" i="5"/>
  <c r="E22" i="5"/>
  <c r="H11" i="5"/>
  <c r="J11" i="5"/>
  <c r="K11" i="5" s="1"/>
  <c r="K22" i="5" s="1"/>
  <c r="J15" i="4"/>
  <c r="K15" i="4" s="1"/>
  <c r="L15" i="4" s="1"/>
  <c r="J13" i="4"/>
  <c r="K13" i="4" s="1"/>
  <c r="H14" i="4"/>
  <c r="L14" i="4" s="1"/>
  <c r="H12" i="4"/>
  <c r="L12" i="4" s="1"/>
  <c r="K22" i="4" l="1"/>
  <c r="H22" i="4"/>
  <c r="L19" i="5"/>
  <c r="H22" i="5"/>
  <c r="L11" i="5"/>
  <c r="L13" i="4"/>
  <c r="L22" i="4" s="1"/>
  <c r="L22" i="5" l="1"/>
</calcChain>
</file>

<file path=xl/sharedStrings.xml><?xml version="1.0" encoding="utf-8"?>
<sst xmlns="http://schemas.openxmlformats.org/spreadsheetml/2006/main" count="137" uniqueCount="55">
  <si>
    <t>№ п/п</t>
  </si>
  <si>
    <t>Наименоваение инвестиционного проекта</t>
  </si>
  <si>
    <t>1.</t>
  </si>
  <si>
    <t>2.</t>
  </si>
  <si>
    <t xml:space="preserve">Кол-во </t>
  </si>
  <si>
    <t>Стоимость, руб.</t>
  </si>
  <si>
    <t>Итого, руб</t>
  </si>
  <si>
    <t>Итого:</t>
  </si>
  <si>
    <t>3.</t>
  </si>
  <si>
    <t>4.</t>
  </si>
  <si>
    <t>5.</t>
  </si>
  <si>
    <t>6.</t>
  </si>
  <si>
    <t>2022 год</t>
  </si>
  <si>
    <t>2023 год</t>
  </si>
  <si>
    <t>2024 год</t>
  </si>
  <si>
    <t xml:space="preserve">Всего </t>
  </si>
  <si>
    <t>Услуги связи (тариф "IoT для бизнеса" МТС)</t>
  </si>
  <si>
    <t>Генеральный директор                                                     О. П. Спичак</t>
  </si>
  <si>
    <t>Приобретение однофазных приборов учета электроэнергии, шт.</t>
  </si>
  <si>
    <t>Общедомовые (коллективные) приборы учета,  3-фазные, шт.</t>
  </si>
  <si>
    <t>Спец ПО "Cenergo", шт.</t>
  </si>
  <si>
    <t>Система хранения Dell EMC
NX440, 1 x Intel Xeon E-2124, 3,3
ГГц, 16 Гбайт,
4x4TB 7.2K RPM NLSAS 12Gbps
512n 3.5in Hot-plug Hard Drive;
Broadcom 5720 1 Гбит/с;
Power Supply 350W;
Windows Storage Server 2016
Standard;
3yNBD ProSupport, шт.</t>
  </si>
  <si>
    <t>Замена комплекта трансформаторов тока, (3 шт.)</t>
  </si>
  <si>
    <t>Трансформатор тока, комплект ( 3-шт.)</t>
  </si>
  <si>
    <t>Стоимость товаров, работ и услуг к инвестиционной программе ОАО "Буденновская энергосбытовая компания".</t>
  </si>
  <si>
    <t>Приложение</t>
  </si>
  <si>
    <t>Прайс-лист АО "Электротехнические заводы "ЭНЕРГОМЕРА"</t>
  </si>
  <si>
    <t>Калькуляция МУП г. Буденновска ЖЭТ</t>
  </si>
  <si>
    <t>Прайс-лист ИП Кузьмичев Александр Анатольевич</t>
  </si>
  <si>
    <t>Коммерческое предложение от ООО "ДИАРТ"</t>
  </si>
  <si>
    <t>Тариф "IoT для бизнеса" от компании МТС</t>
  </si>
  <si>
    <t>Коммерческое предложение от ITELON</t>
  </si>
  <si>
    <t>Приложение № 1</t>
  </si>
  <si>
    <t>Приложение № 12</t>
  </si>
  <si>
    <t>Стоимость, руб. без НДС</t>
  </si>
  <si>
    <t>Стоимость, руб. с НДС</t>
  </si>
  <si>
    <t>в ценах март 2021 года без НДС, с НДС.</t>
  </si>
  <si>
    <t>Замена однофазных приборов учета электрической энергии и подключение к интеллектуальной системе учета энергии, шт.</t>
  </si>
  <si>
    <t>Замена трехфазного прибора учета электрической энергии и подключение к интеллектуальной системе учета энергии, шт.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</si>
  <si>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</si>
  <si>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</si>
  <si>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 xml:space="preserve">1.1.2.3 </t>
  </si>
  <si>
    <t>Развитие и модернизация учета электрической энергии (мощности) всего, в том числе:</t>
  </si>
  <si>
    <t xml:space="preserve">1.3.2.3 </t>
  </si>
  <si>
    <t>Модернизация, техническое перевооружение информационно-вычислительных систем всего, в том числе:</t>
  </si>
  <si>
    <t xml:space="preserve">1.3.2.5 </t>
  </si>
  <si>
    <t>Модификация программ для ЭВМ всего, в том числе:</t>
  </si>
  <si>
    <t>Приложение № 11</t>
  </si>
  <si>
    <t>Приложение № 13</t>
  </si>
  <si>
    <t xml:space="preserve"> (с НДС)</t>
  </si>
  <si>
    <t>Итого по инвестиционной программе</t>
  </si>
  <si>
    <t>(млн. руб.)</t>
  </si>
  <si>
    <t>План финансирования в рамках инвестиционной программы ОАО "Буденновская энергосбытовая компания"</t>
  </si>
  <si>
    <t>Смета расходов по инвестиционной программе ОАО "Буденновская энергосбытовая компания"(без  НДС)</t>
  </si>
  <si>
    <t>Смета расходов по инвестиционной программе ОАО "Буденновская энергосбытовая компания"(с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</si>
</sst>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A15" sqref="A15:B15"/>
    </sheetView>
  </sheetViews>
  <sheetFormatPr defaultRowHeight="15" x14ac:dyDescent="0.25"/>
  <cols>
    <col min="1" max="1" width="16" style="2" customWidth="1"/>
    <col min="2" max="2" width="57.42578125" style="2" customWidth="1"/>
    <col min="3" max="4" width="17.85546875" style="2" customWidth="1"/>
    <col min="5" max="5" width="62" style="2" customWidth="1"/>
    <col min="6" max="16384" width="9.140625" style="2"/>
  </cols>
  <sheetData>
    <row r="1" spans="1:5" s="14" customFormat="1" ht="38.25" customHeight="1" x14ac:dyDescent="0.2">
      <c r="E1" s="14" t="s">
        <v>32</v>
      </c>
    </row>
    <row r="2" spans="1:5" x14ac:dyDescent="0.25">
      <c r="A2" s="2" t="s">
        <v>24</v>
      </c>
    </row>
    <row r="3" spans="1:5" s="3" customFormat="1" ht="14.25" x14ac:dyDescent="0.2">
      <c r="A3" s="3" t="s">
        <v>36</v>
      </c>
    </row>
    <row r="4" spans="1:5" x14ac:dyDescent="0.25">
      <c r="A4" s="3"/>
    </row>
    <row r="5" spans="1:5" ht="15" customHeight="1" x14ac:dyDescent="0.25">
      <c r="A5" s="28" t="s">
        <v>39</v>
      </c>
      <c r="B5" s="28" t="s">
        <v>40</v>
      </c>
      <c r="C5" s="31" t="s">
        <v>34</v>
      </c>
      <c r="D5" s="31" t="s">
        <v>35</v>
      </c>
      <c r="E5" s="31" t="s">
        <v>25</v>
      </c>
    </row>
    <row r="6" spans="1:5" x14ac:dyDescent="0.25">
      <c r="A6" s="29"/>
      <c r="B6" s="29"/>
      <c r="C6" s="32"/>
      <c r="D6" s="32"/>
      <c r="E6" s="32"/>
    </row>
    <row r="7" spans="1:5" ht="21.75" customHeight="1" x14ac:dyDescent="0.25">
      <c r="A7" s="30"/>
      <c r="B7" s="30"/>
      <c r="C7" s="32"/>
      <c r="D7" s="32"/>
      <c r="E7" s="32"/>
    </row>
    <row r="8" spans="1:5" ht="36" customHeight="1" x14ac:dyDescent="0.25">
      <c r="A8" s="22" t="s">
        <v>41</v>
      </c>
      <c r="B8" s="23" t="s">
        <v>42</v>
      </c>
      <c r="C8" s="19"/>
      <c r="D8" s="19"/>
      <c r="E8" s="19"/>
    </row>
    <row r="9" spans="1:5" ht="29.25" customHeight="1" x14ac:dyDescent="0.25">
      <c r="A9" s="1" t="s">
        <v>2</v>
      </c>
      <c r="B9" s="17" t="s">
        <v>18</v>
      </c>
      <c r="C9" s="1">
        <v>6988</v>
      </c>
      <c r="D9" s="1">
        <v>8386</v>
      </c>
      <c r="E9" s="1" t="s">
        <v>26</v>
      </c>
    </row>
    <row r="10" spans="1:5" ht="45" x14ac:dyDescent="0.25">
      <c r="A10" s="1" t="s">
        <v>3</v>
      </c>
      <c r="B10" s="6" t="s">
        <v>37</v>
      </c>
      <c r="C10" s="1">
        <v>1195</v>
      </c>
      <c r="D10" s="1">
        <v>1195</v>
      </c>
      <c r="E10" s="1" t="s">
        <v>27</v>
      </c>
    </row>
    <row r="11" spans="1:5" ht="30" x14ac:dyDescent="0.25">
      <c r="A11" s="1" t="s">
        <v>8</v>
      </c>
      <c r="B11" s="6" t="s">
        <v>19</v>
      </c>
      <c r="C11" s="1">
        <v>12724</v>
      </c>
      <c r="D11" s="1">
        <v>15269</v>
      </c>
      <c r="E11" s="1" t="s">
        <v>26</v>
      </c>
    </row>
    <row r="12" spans="1:5" ht="45" x14ac:dyDescent="0.25">
      <c r="A12" s="1" t="s">
        <v>9</v>
      </c>
      <c r="B12" s="6" t="s">
        <v>38</v>
      </c>
      <c r="C12" s="1">
        <v>3050</v>
      </c>
      <c r="D12" s="1">
        <v>3050</v>
      </c>
      <c r="E12" s="1" t="s">
        <v>27</v>
      </c>
    </row>
    <row r="13" spans="1:5" x14ac:dyDescent="0.25">
      <c r="A13" s="1" t="s">
        <v>10</v>
      </c>
      <c r="B13" s="6" t="s">
        <v>23</v>
      </c>
      <c r="C13" s="1">
        <v>1450</v>
      </c>
      <c r="D13" s="1">
        <v>1740</v>
      </c>
      <c r="E13" s="1" t="s">
        <v>28</v>
      </c>
    </row>
    <row r="14" spans="1:5" x14ac:dyDescent="0.25">
      <c r="A14" s="1" t="s">
        <v>11</v>
      </c>
      <c r="B14" s="6" t="s">
        <v>22</v>
      </c>
      <c r="C14" s="1">
        <v>2300</v>
      </c>
      <c r="D14" s="1">
        <v>2300</v>
      </c>
      <c r="E14" s="1" t="s">
        <v>27</v>
      </c>
    </row>
    <row r="15" spans="1:5" ht="54.75" customHeight="1" x14ac:dyDescent="0.25">
      <c r="A15" s="22" t="s">
        <v>43</v>
      </c>
      <c r="B15" s="24" t="s">
        <v>44</v>
      </c>
      <c r="C15" s="1"/>
      <c r="D15" s="1"/>
      <c r="E15" s="1"/>
    </row>
    <row r="16" spans="1:5" ht="150" x14ac:dyDescent="0.25">
      <c r="A16" s="21" t="s">
        <v>2</v>
      </c>
      <c r="B16" s="6" t="s">
        <v>21</v>
      </c>
      <c r="C16" s="1">
        <v>293715.74</v>
      </c>
      <c r="D16" s="1">
        <v>352458.89</v>
      </c>
      <c r="E16" s="1" t="s">
        <v>31</v>
      </c>
    </row>
    <row r="17" spans="1:5" x14ac:dyDescent="0.25">
      <c r="A17" s="21" t="s">
        <v>3</v>
      </c>
      <c r="B17" s="6" t="s">
        <v>16</v>
      </c>
      <c r="C17" s="1">
        <v>508</v>
      </c>
      <c r="D17" s="1">
        <v>610</v>
      </c>
      <c r="E17" s="1" t="s">
        <v>30</v>
      </c>
    </row>
    <row r="18" spans="1:5" ht="31.5" x14ac:dyDescent="0.25">
      <c r="A18" s="22" t="s">
        <v>45</v>
      </c>
      <c r="B18" s="24" t="s">
        <v>46</v>
      </c>
      <c r="C18" s="1"/>
      <c r="D18" s="1"/>
      <c r="E18" s="1"/>
    </row>
    <row r="19" spans="1:5" x14ac:dyDescent="0.25">
      <c r="A19" s="1" t="s">
        <v>2</v>
      </c>
      <c r="B19" s="6" t="s">
        <v>20</v>
      </c>
      <c r="C19" s="1">
        <v>47275</v>
      </c>
      <c r="D19" s="1">
        <v>56730</v>
      </c>
      <c r="E19" s="1" t="s">
        <v>29</v>
      </c>
    </row>
    <row r="22" spans="1:5" x14ac:dyDescent="0.25">
      <c r="A22" s="2" t="s">
        <v>17</v>
      </c>
    </row>
  </sheetData>
  <mergeCells count="5">
    <mergeCell ref="A5:A7"/>
    <mergeCell ref="B5:B7"/>
    <mergeCell ref="C5:C7"/>
    <mergeCell ref="E5:E7"/>
    <mergeCell ref="D5:D7"/>
  </mergeCells>
  <pageMargins left="0.31496062992125984" right="0.31496062992125984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XFD3"/>
    </sheetView>
  </sheetViews>
  <sheetFormatPr defaultRowHeight="15" x14ac:dyDescent="0.25"/>
  <cols>
    <col min="1" max="1" width="8.7109375" style="2" customWidth="1"/>
    <col min="2" max="2" width="51.42578125" style="2" customWidth="1"/>
    <col min="3" max="3" width="9.42578125" style="2" customWidth="1"/>
    <col min="4" max="4" width="12.140625" style="2" customWidth="1"/>
    <col min="5" max="5" width="13" style="2" customWidth="1"/>
    <col min="6" max="6" width="7.28515625" style="2" customWidth="1"/>
    <col min="7" max="7" width="10.7109375" style="2" customWidth="1"/>
    <col min="8" max="8" width="11.5703125" style="2" customWidth="1"/>
    <col min="9" max="9" width="8.42578125" style="2" customWidth="1"/>
    <col min="10" max="10" width="10.28515625" style="2" customWidth="1"/>
    <col min="11" max="11" width="11.42578125" style="2" customWidth="1"/>
    <col min="12" max="12" width="13.140625" style="2" customWidth="1"/>
    <col min="13" max="16384" width="9.140625" style="2"/>
  </cols>
  <sheetData>
    <row r="1" spans="1:12" x14ac:dyDescent="0.25">
      <c r="K1" s="3" t="s">
        <v>47</v>
      </c>
    </row>
    <row r="3" spans="1:12" x14ac:dyDescent="0.25">
      <c r="A3" s="2" t="s">
        <v>53</v>
      </c>
    </row>
    <row r="4" spans="1:12" x14ac:dyDescent="0.25">
      <c r="A4" s="3"/>
    </row>
    <row r="5" spans="1:12" x14ac:dyDescent="0.25">
      <c r="A5" s="3"/>
    </row>
    <row r="6" spans="1:12" x14ac:dyDescent="0.25">
      <c r="A6" s="3"/>
    </row>
    <row r="7" spans="1:12" x14ac:dyDescent="0.25">
      <c r="A7" s="28" t="s">
        <v>39</v>
      </c>
      <c r="B7" s="28" t="s">
        <v>40</v>
      </c>
      <c r="C7" s="33" t="s">
        <v>12</v>
      </c>
      <c r="D7" s="34"/>
      <c r="E7" s="34"/>
      <c r="F7" s="33" t="s">
        <v>13</v>
      </c>
      <c r="G7" s="34"/>
      <c r="H7" s="34"/>
      <c r="I7" s="33" t="s">
        <v>14</v>
      </c>
      <c r="J7" s="34"/>
      <c r="K7" s="34"/>
      <c r="L7" s="33" t="s">
        <v>15</v>
      </c>
    </row>
    <row r="8" spans="1:12" x14ac:dyDescent="0.25">
      <c r="A8" s="29"/>
      <c r="B8" s="29"/>
      <c r="C8" s="34"/>
      <c r="D8" s="34"/>
      <c r="E8" s="34"/>
      <c r="F8" s="34"/>
      <c r="G8" s="34"/>
      <c r="H8" s="34"/>
      <c r="I8" s="34"/>
      <c r="J8" s="34"/>
      <c r="K8" s="34"/>
      <c r="L8" s="33"/>
    </row>
    <row r="9" spans="1:12" ht="42.75" customHeight="1" x14ac:dyDescent="0.25">
      <c r="A9" s="30"/>
      <c r="B9" s="30"/>
      <c r="C9" s="4" t="s">
        <v>4</v>
      </c>
      <c r="D9" s="12" t="s">
        <v>5</v>
      </c>
      <c r="E9" s="5" t="s">
        <v>6</v>
      </c>
      <c r="F9" s="4" t="s">
        <v>4</v>
      </c>
      <c r="G9" s="12" t="s">
        <v>5</v>
      </c>
      <c r="H9" s="5" t="s">
        <v>6</v>
      </c>
      <c r="I9" s="4" t="s">
        <v>4</v>
      </c>
      <c r="J9" s="12" t="s">
        <v>5</v>
      </c>
      <c r="K9" s="5" t="s">
        <v>6</v>
      </c>
      <c r="L9" s="33"/>
    </row>
    <row r="10" spans="1:12" ht="51" customHeight="1" x14ac:dyDescent="0.25">
      <c r="A10" s="22" t="s">
        <v>41</v>
      </c>
      <c r="B10" s="23" t="s">
        <v>42</v>
      </c>
      <c r="C10" s="4"/>
      <c r="D10" s="18"/>
      <c r="E10" s="5"/>
      <c r="F10" s="4"/>
      <c r="G10" s="18"/>
      <c r="H10" s="5"/>
      <c r="I10" s="4"/>
      <c r="J10" s="18"/>
      <c r="K10" s="5"/>
      <c r="L10" s="20"/>
    </row>
    <row r="11" spans="1:12" ht="29.25" customHeight="1" x14ac:dyDescent="0.25">
      <c r="A11" s="1" t="s">
        <v>2</v>
      </c>
      <c r="B11" s="11" t="s">
        <v>18</v>
      </c>
      <c r="C11" s="1">
        <v>863</v>
      </c>
      <c r="D11" s="1">
        <f>'Приложение 1 '!C9*104%</f>
        <v>7267.52</v>
      </c>
      <c r="E11" s="7">
        <f>C11*D11</f>
        <v>6271869.7600000007</v>
      </c>
      <c r="F11" s="1">
        <v>983</v>
      </c>
      <c r="G11" s="13">
        <f t="shared" ref="G11:G16" si="0">D11*104.1/100</f>
        <v>7565.4883200000004</v>
      </c>
      <c r="H11" s="7">
        <f>F11*G11</f>
        <v>7436875.0185600007</v>
      </c>
      <c r="I11" s="1">
        <v>657</v>
      </c>
      <c r="J11" s="1">
        <f t="shared" ref="J11:J16" si="1">G11*104.2/100</f>
        <v>7883.2388294400007</v>
      </c>
      <c r="K11" s="7">
        <f>I11*J11</f>
        <v>5179287.9109420804</v>
      </c>
      <c r="L11" s="7">
        <f>E11+H11+K11</f>
        <v>18888032.689502083</v>
      </c>
    </row>
    <row r="12" spans="1:12" ht="45" x14ac:dyDescent="0.25">
      <c r="A12" s="1" t="s">
        <v>3</v>
      </c>
      <c r="B12" s="6" t="s">
        <v>37</v>
      </c>
      <c r="C12" s="1">
        <v>863</v>
      </c>
      <c r="D12" s="1">
        <f>'Приложение 1 '!C10*104%</f>
        <v>1242.8</v>
      </c>
      <c r="E12" s="7">
        <f>C12*D12</f>
        <v>1072536.3999999999</v>
      </c>
      <c r="F12" s="1">
        <v>983</v>
      </c>
      <c r="G12" s="13">
        <f t="shared" si="0"/>
        <v>1293.7547999999997</v>
      </c>
      <c r="H12" s="7">
        <f>F12*G12</f>
        <v>1271760.9683999997</v>
      </c>
      <c r="I12" s="1">
        <v>657</v>
      </c>
      <c r="J12" s="13">
        <f t="shared" si="1"/>
        <v>1348.0925015999997</v>
      </c>
      <c r="K12" s="7">
        <f t="shared" ref="K12:K16" si="2">I12*J12</f>
        <v>885696.77355119982</v>
      </c>
      <c r="L12" s="7">
        <f t="shared" ref="L12:L19" si="3">E12+H12+K12</f>
        <v>3229994.1419511996</v>
      </c>
    </row>
    <row r="13" spans="1:12" ht="30" x14ac:dyDescent="0.25">
      <c r="A13" s="1" t="s">
        <v>8</v>
      </c>
      <c r="B13" s="6" t="s">
        <v>19</v>
      </c>
      <c r="C13" s="1">
        <v>31</v>
      </c>
      <c r="D13" s="1">
        <f>'Приложение 1 '!C11*104%</f>
        <v>13232.960000000001</v>
      </c>
      <c r="E13" s="7">
        <f t="shared" ref="E13:E16" si="4">C13*D13</f>
        <v>410221.76</v>
      </c>
      <c r="F13" s="1">
        <v>17</v>
      </c>
      <c r="G13" s="13">
        <f t="shared" si="0"/>
        <v>13775.511359999999</v>
      </c>
      <c r="H13" s="7">
        <f t="shared" ref="H13:H16" si="5">F13*G13</f>
        <v>234183.69311999998</v>
      </c>
      <c r="I13" s="1">
        <v>7</v>
      </c>
      <c r="J13" s="13">
        <f t="shared" si="1"/>
        <v>14354.082837119999</v>
      </c>
      <c r="K13" s="7">
        <f t="shared" si="2"/>
        <v>100478.57985983999</v>
      </c>
      <c r="L13" s="7">
        <f t="shared" si="3"/>
        <v>744884.03297983995</v>
      </c>
    </row>
    <row r="14" spans="1:12" ht="52.5" customHeight="1" x14ac:dyDescent="0.25">
      <c r="A14" s="1" t="s">
        <v>9</v>
      </c>
      <c r="B14" s="6" t="s">
        <v>38</v>
      </c>
      <c r="C14" s="1">
        <v>31</v>
      </c>
      <c r="D14" s="1">
        <f>'Приложение 1 '!C12*104%</f>
        <v>3172</v>
      </c>
      <c r="E14" s="7">
        <f>C14*D14</f>
        <v>98332</v>
      </c>
      <c r="F14" s="1">
        <v>17</v>
      </c>
      <c r="G14" s="13">
        <f t="shared" si="0"/>
        <v>3302.0519999999997</v>
      </c>
      <c r="H14" s="7">
        <f>F14*G14</f>
        <v>56134.883999999991</v>
      </c>
      <c r="I14" s="1">
        <v>7</v>
      </c>
      <c r="J14" s="13">
        <f t="shared" si="1"/>
        <v>3440.7381839999998</v>
      </c>
      <c r="K14" s="7">
        <f>I14*J14</f>
        <v>24085.167287999997</v>
      </c>
      <c r="L14" s="7">
        <f>E14+H14+K14</f>
        <v>178552.05128799999</v>
      </c>
    </row>
    <row r="15" spans="1:12" x14ac:dyDescent="0.25">
      <c r="A15" s="1" t="s">
        <v>10</v>
      </c>
      <c r="B15" s="6" t="s">
        <v>23</v>
      </c>
      <c r="C15" s="1">
        <v>24</v>
      </c>
      <c r="D15" s="1">
        <f>'Приложение 1 '!C13*104%</f>
        <v>1508</v>
      </c>
      <c r="E15" s="7">
        <f t="shared" si="4"/>
        <v>36192</v>
      </c>
      <c r="F15" s="1">
        <v>22</v>
      </c>
      <c r="G15" s="13">
        <f t="shared" si="0"/>
        <v>1569.828</v>
      </c>
      <c r="H15" s="7">
        <f t="shared" si="5"/>
        <v>34536.216</v>
      </c>
      <c r="I15" s="1">
        <v>74</v>
      </c>
      <c r="J15" s="13">
        <f t="shared" si="1"/>
        <v>1635.7607759999999</v>
      </c>
      <c r="K15" s="7">
        <f t="shared" si="2"/>
        <v>121046.29742399999</v>
      </c>
      <c r="L15" s="7">
        <f t="shared" si="3"/>
        <v>191774.513424</v>
      </c>
    </row>
    <row r="16" spans="1:12" x14ac:dyDescent="0.25">
      <c r="A16" s="1" t="s">
        <v>11</v>
      </c>
      <c r="B16" s="6" t="s">
        <v>22</v>
      </c>
      <c r="C16" s="1">
        <v>24</v>
      </c>
      <c r="D16" s="1">
        <f>'Приложение 1 '!C14*104%</f>
        <v>2392</v>
      </c>
      <c r="E16" s="7">
        <f t="shared" si="4"/>
        <v>57408</v>
      </c>
      <c r="F16" s="1">
        <v>22</v>
      </c>
      <c r="G16" s="13">
        <f t="shared" si="0"/>
        <v>2490.0719999999997</v>
      </c>
      <c r="H16" s="7">
        <f t="shared" si="5"/>
        <v>54781.583999999995</v>
      </c>
      <c r="I16" s="1">
        <v>74</v>
      </c>
      <c r="J16" s="13">
        <f t="shared" si="1"/>
        <v>2594.6550239999997</v>
      </c>
      <c r="K16" s="7">
        <f t="shared" si="2"/>
        <v>192004.47177599999</v>
      </c>
      <c r="L16" s="7">
        <f t="shared" si="3"/>
        <v>304194.05577600002</v>
      </c>
    </row>
    <row r="17" spans="1:12" ht="47.25" x14ac:dyDescent="0.25">
      <c r="A17" s="22" t="s">
        <v>43</v>
      </c>
      <c r="B17" s="24" t="s">
        <v>44</v>
      </c>
      <c r="C17" s="1"/>
      <c r="D17" s="1"/>
      <c r="E17" s="7"/>
      <c r="F17" s="1"/>
      <c r="G17" s="13"/>
      <c r="H17" s="7"/>
      <c r="I17" s="1"/>
      <c r="J17" s="13"/>
      <c r="K17" s="7"/>
      <c r="L17" s="7"/>
    </row>
    <row r="18" spans="1:12" ht="150" x14ac:dyDescent="0.25">
      <c r="A18" s="1" t="s">
        <v>2</v>
      </c>
      <c r="B18" s="6" t="s">
        <v>21</v>
      </c>
      <c r="C18" s="1">
        <v>1</v>
      </c>
      <c r="D18" s="13">
        <f>'Приложение 1 '!C16*104%</f>
        <v>305464.36959999998</v>
      </c>
      <c r="E18" s="7">
        <f>C18*D18</f>
        <v>305464.36959999998</v>
      </c>
      <c r="F18" s="1">
        <v>0</v>
      </c>
      <c r="G18" s="1">
        <v>0</v>
      </c>
      <c r="H18" s="7">
        <v>0</v>
      </c>
      <c r="I18" s="1">
        <v>0</v>
      </c>
      <c r="J18" s="1">
        <v>0</v>
      </c>
      <c r="K18" s="7">
        <v>0</v>
      </c>
      <c r="L18" s="7">
        <f t="shared" ref="L18" si="6">E18+H18+K18</f>
        <v>305464.36959999998</v>
      </c>
    </row>
    <row r="19" spans="1:12" x14ac:dyDescent="0.25">
      <c r="A19" s="1" t="s">
        <v>3</v>
      </c>
      <c r="B19" s="6" t="s">
        <v>16</v>
      </c>
      <c r="C19" s="1">
        <v>894</v>
      </c>
      <c r="D19" s="1">
        <f>'Приложение 1 '!C17*104%</f>
        <v>528.32000000000005</v>
      </c>
      <c r="E19" s="7">
        <f>C19*D19</f>
        <v>472318.08</v>
      </c>
      <c r="F19" s="1">
        <v>1000</v>
      </c>
      <c r="G19" s="13">
        <f>D19*104.1/100</f>
        <v>549.98112000000003</v>
      </c>
      <c r="H19" s="7">
        <f>F19*G19</f>
        <v>549981.12</v>
      </c>
      <c r="I19" s="1">
        <v>664</v>
      </c>
      <c r="J19" s="13">
        <f>G19*104.2/100</f>
        <v>573.08032704000004</v>
      </c>
      <c r="K19" s="7">
        <f>I19*J19</f>
        <v>380525.33715456002</v>
      </c>
      <c r="L19" s="7">
        <f t="shared" si="3"/>
        <v>1402824.53715456</v>
      </c>
    </row>
    <row r="20" spans="1:12" ht="47.25" x14ac:dyDescent="0.25">
      <c r="A20" s="22" t="s">
        <v>43</v>
      </c>
      <c r="B20" s="24" t="s">
        <v>44</v>
      </c>
      <c r="C20" s="1"/>
      <c r="D20" s="1"/>
      <c r="E20" s="7"/>
      <c r="F20" s="1"/>
      <c r="G20" s="13"/>
      <c r="H20" s="7"/>
      <c r="I20" s="1"/>
      <c r="J20" s="13"/>
      <c r="K20" s="7"/>
      <c r="L20" s="7"/>
    </row>
    <row r="21" spans="1:12" x14ac:dyDescent="0.25">
      <c r="A21" s="1" t="s">
        <v>2</v>
      </c>
      <c r="B21" s="6" t="s">
        <v>20</v>
      </c>
      <c r="C21" s="1">
        <v>1</v>
      </c>
      <c r="D21" s="1">
        <f>'Приложение 1 '!C19*104%</f>
        <v>49166</v>
      </c>
      <c r="E21" s="7">
        <f>C21*D21</f>
        <v>49166</v>
      </c>
      <c r="F21" s="1">
        <v>0</v>
      </c>
      <c r="G21" s="1">
        <v>0</v>
      </c>
      <c r="H21" s="7">
        <f>F21+G21</f>
        <v>0</v>
      </c>
      <c r="I21" s="1">
        <v>0</v>
      </c>
      <c r="J21" s="1">
        <v>0</v>
      </c>
      <c r="K21" s="7">
        <f>I21*J21</f>
        <v>0</v>
      </c>
      <c r="L21" s="7">
        <f t="shared" ref="L21" si="7">E21+H21+K21</f>
        <v>49166</v>
      </c>
    </row>
    <row r="22" spans="1:12" s="10" customFormat="1" ht="15.75" x14ac:dyDescent="0.25">
      <c r="A22" s="8"/>
      <c r="B22" s="8" t="s">
        <v>7</v>
      </c>
      <c r="C22" s="8"/>
      <c r="D22" s="8"/>
      <c r="E22" s="9">
        <f>E11+E12+E13+E14+E15+E16+E18+E19+E21</f>
        <v>8773508.3695999999</v>
      </c>
      <c r="F22" s="9"/>
      <c r="G22" s="9"/>
      <c r="H22" s="9">
        <f>SUM(H11:H21)</f>
        <v>9638253.4840800017</v>
      </c>
      <c r="I22" s="9"/>
      <c r="J22" s="9"/>
      <c r="K22" s="9">
        <f>SUM(K11:K21)</f>
        <v>6883124.5379956793</v>
      </c>
      <c r="L22" s="9">
        <f>SUM(L11:L21)</f>
        <v>25294886.391675685</v>
      </c>
    </row>
    <row r="23" spans="1:12" x14ac:dyDescent="0.25">
      <c r="E23" s="27"/>
      <c r="F23" s="27"/>
      <c r="G23" s="27"/>
      <c r="H23" s="27"/>
      <c r="I23" s="27"/>
      <c r="J23" s="27"/>
      <c r="K23" s="27"/>
      <c r="L23" s="27"/>
    </row>
    <row r="25" spans="1:12" x14ac:dyDescent="0.25">
      <c r="A25" s="2" t="s">
        <v>17</v>
      </c>
    </row>
  </sheetData>
  <mergeCells count="6">
    <mergeCell ref="L7:L9"/>
    <mergeCell ref="A7:A9"/>
    <mergeCell ref="B7:B9"/>
    <mergeCell ref="C7:E8"/>
    <mergeCell ref="F7:H8"/>
    <mergeCell ref="I7:K8"/>
  </mergeCells>
  <pageMargins left="0.70866141732283472" right="0.31496062992125984" top="0.15748031496062992" bottom="0.15748031496062992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workbookViewId="0">
      <selection activeCell="B31" sqref="B31"/>
    </sheetView>
  </sheetViews>
  <sheetFormatPr defaultRowHeight="15" x14ac:dyDescent="0.25"/>
  <cols>
    <col min="1" max="1" width="10.85546875" style="2" customWidth="1"/>
    <col min="2" max="2" width="42.5703125" style="2" customWidth="1"/>
    <col min="3" max="3" width="9.42578125" style="2" customWidth="1"/>
    <col min="4" max="4" width="10.42578125" style="2" customWidth="1"/>
    <col min="5" max="5" width="14.85546875" style="2" customWidth="1"/>
    <col min="6" max="6" width="7.28515625" style="2" customWidth="1"/>
    <col min="7" max="7" width="10.7109375" style="2" customWidth="1"/>
    <col min="8" max="8" width="11.5703125" style="2" customWidth="1"/>
    <col min="9" max="9" width="8.42578125" style="2" customWidth="1"/>
    <col min="10" max="10" width="10.28515625" style="2" customWidth="1"/>
    <col min="11" max="11" width="11.42578125" style="2" customWidth="1"/>
    <col min="12" max="12" width="13.140625" style="2" customWidth="1"/>
    <col min="13" max="16384" width="9.140625" style="2"/>
  </cols>
  <sheetData>
    <row r="1" spans="1:12" x14ac:dyDescent="0.25">
      <c r="K1" s="3" t="s">
        <v>33</v>
      </c>
    </row>
    <row r="3" spans="1:12" x14ac:dyDescent="0.25">
      <c r="A3" s="2" t="s">
        <v>54</v>
      </c>
    </row>
    <row r="4" spans="1:12" x14ac:dyDescent="0.25">
      <c r="A4" s="3"/>
    </row>
    <row r="5" spans="1:12" x14ac:dyDescent="0.25">
      <c r="A5" s="3"/>
    </row>
    <row r="6" spans="1:12" x14ac:dyDescent="0.25">
      <c r="A6" s="3"/>
    </row>
    <row r="7" spans="1:12" x14ac:dyDescent="0.25">
      <c r="A7" s="28" t="s">
        <v>39</v>
      </c>
      <c r="B7" s="28" t="s">
        <v>40</v>
      </c>
      <c r="C7" s="33" t="s">
        <v>12</v>
      </c>
      <c r="D7" s="34"/>
      <c r="E7" s="34"/>
      <c r="F7" s="33" t="s">
        <v>13</v>
      </c>
      <c r="G7" s="34"/>
      <c r="H7" s="34"/>
      <c r="I7" s="33" t="s">
        <v>14</v>
      </c>
      <c r="J7" s="34"/>
      <c r="K7" s="34"/>
      <c r="L7" s="33" t="s">
        <v>15</v>
      </c>
    </row>
    <row r="8" spans="1:12" x14ac:dyDescent="0.25">
      <c r="A8" s="29"/>
      <c r="B8" s="29"/>
      <c r="C8" s="34"/>
      <c r="D8" s="34"/>
      <c r="E8" s="34"/>
      <c r="F8" s="34"/>
      <c r="G8" s="34"/>
      <c r="H8" s="34"/>
      <c r="I8" s="34"/>
      <c r="J8" s="34"/>
      <c r="K8" s="34"/>
      <c r="L8" s="33"/>
    </row>
    <row r="9" spans="1:12" ht="42.75" customHeight="1" x14ac:dyDescent="0.25">
      <c r="A9" s="30"/>
      <c r="B9" s="30"/>
      <c r="C9" s="4" t="s">
        <v>4</v>
      </c>
      <c r="D9" s="16" t="s">
        <v>5</v>
      </c>
      <c r="E9" s="5" t="s">
        <v>6</v>
      </c>
      <c r="F9" s="4" t="s">
        <v>4</v>
      </c>
      <c r="G9" s="16" t="s">
        <v>5</v>
      </c>
      <c r="H9" s="5" t="s">
        <v>6</v>
      </c>
      <c r="I9" s="4" t="s">
        <v>4</v>
      </c>
      <c r="J9" s="16" t="s">
        <v>5</v>
      </c>
      <c r="K9" s="5" t="s">
        <v>6</v>
      </c>
      <c r="L9" s="33"/>
    </row>
    <row r="10" spans="1:12" ht="49.5" customHeight="1" x14ac:dyDescent="0.25">
      <c r="A10" s="22" t="s">
        <v>41</v>
      </c>
      <c r="B10" s="23" t="s">
        <v>42</v>
      </c>
      <c r="C10" s="4"/>
      <c r="D10" s="18"/>
      <c r="E10" s="5"/>
      <c r="F10" s="4"/>
      <c r="G10" s="18"/>
      <c r="H10" s="5"/>
      <c r="I10" s="4"/>
      <c r="J10" s="18"/>
      <c r="K10" s="5"/>
      <c r="L10" s="20"/>
    </row>
    <row r="11" spans="1:12" ht="29.25" customHeight="1" x14ac:dyDescent="0.25">
      <c r="A11" s="1" t="s">
        <v>2</v>
      </c>
      <c r="B11" s="15" t="s">
        <v>18</v>
      </c>
      <c r="C11" s="1">
        <v>863</v>
      </c>
      <c r="D11" s="1">
        <f>'Приложение 1 '!D9*104%</f>
        <v>8721.44</v>
      </c>
      <c r="E11" s="7">
        <f>C11*D11</f>
        <v>7526602.7200000007</v>
      </c>
      <c r="F11" s="1">
        <v>983</v>
      </c>
      <c r="G11" s="13">
        <f t="shared" ref="G11:G16" si="0">D11*104.1/100</f>
        <v>9079.0190399999992</v>
      </c>
      <c r="H11" s="7">
        <f>F11*G11</f>
        <v>8924675.7163199987</v>
      </c>
      <c r="I11" s="1">
        <v>657</v>
      </c>
      <c r="J11" s="1">
        <f t="shared" ref="J11:J16" si="1">G11*104.2/100</f>
        <v>9460.3378396799999</v>
      </c>
      <c r="K11" s="7">
        <f>I11*J11</f>
        <v>6215441.9606697597</v>
      </c>
      <c r="L11" s="7">
        <f>E11+H11+K11</f>
        <v>22666720.396989759</v>
      </c>
    </row>
    <row r="12" spans="1:12" ht="60" x14ac:dyDescent="0.25">
      <c r="A12" s="1" t="s">
        <v>3</v>
      </c>
      <c r="B12" s="6" t="s">
        <v>37</v>
      </c>
      <c r="C12" s="1">
        <v>863</v>
      </c>
      <c r="D12" s="1">
        <f>'Приложение 1 '!D10*104%</f>
        <v>1242.8</v>
      </c>
      <c r="E12" s="7">
        <f>C12*D12</f>
        <v>1072536.3999999999</v>
      </c>
      <c r="F12" s="1">
        <v>983</v>
      </c>
      <c r="G12" s="13">
        <f t="shared" si="0"/>
        <v>1293.7547999999997</v>
      </c>
      <c r="H12" s="7">
        <f>F12*G12</f>
        <v>1271760.9683999997</v>
      </c>
      <c r="I12" s="1">
        <v>657</v>
      </c>
      <c r="J12" s="13">
        <f t="shared" si="1"/>
        <v>1348.0925015999997</v>
      </c>
      <c r="K12" s="7">
        <f t="shared" ref="K12:K16" si="2">I12*J12</f>
        <v>885696.77355119982</v>
      </c>
      <c r="L12" s="7">
        <f t="shared" ref="L12:L19" si="3">E12+H12+K12</f>
        <v>3229994.1419511996</v>
      </c>
    </row>
    <row r="13" spans="1:12" ht="30" x14ac:dyDescent="0.25">
      <c r="A13" s="1" t="s">
        <v>8</v>
      </c>
      <c r="B13" s="6" t="s">
        <v>19</v>
      </c>
      <c r="C13" s="1">
        <v>31</v>
      </c>
      <c r="D13" s="1">
        <f>'Приложение 1 '!D11*104%</f>
        <v>15879.76</v>
      </c>
      <c r="E13" s="7">
        <f t="shared" ref="E13:E16" si="4">C13*D13</f>
        <v>492272.56</v>
      </c>
      <c r="F13" s="1">
        <v>17</v>
      </c>
      <c r="G13" s="13">
        <f t="shared" si="0"/>
        <v>16530.830159999998</v>
      </c>
      <c r="H13" s="7">
        <f t="shared" ref="H13:H16" si="5">F13*G13</f>
        <v>281024.11271999998</v>
      </c>
      <c r="I13" s="1">
        <v>7</v>
      </c>
      <c r="J13" s="13">
        <f t="shared" si="1"/>
        <v>17225.125026719998</v>
      </c>
      <c r="K13" s="7">
        <f t="shared" si="2"/>
        <v>120575.87518703999</v>
      </c>
      <c r="L13" s="7">
        <f t="shared" si="3"/>
        <v>893872.54790703987</v>
      </c>
    </row>
    <row r="14" spans="1:12" ht="60" x14ac:dyDescent="0.25">
      <c r="A14" s="1" t="s">
        <v>9</v>
      </c>
      <c r="B14" s="6" t="s">
        <v>38</v>
      </c>
      <c r="C14" s="1">
        <v>31</v>
      </c>
      <c r="D14" s="1">
        <f>'Приложение 1 '!D12*104%</f>
        <v>3172</v>
      </c>
      <c r="E14" s="7">
        <f>C14*D14</f>
        <v>98332</v>
      </c>
      <c r="F14" s="1">
        <v>17</v>
      </c>
      <c r="G14" s="13">
        <f t="shared" si="0"/>
        <v>3302.0519999999997</v>
      </c>
      <c r="H14" s="7">
        <f>F14*G14</f>
        <v>56134.883999999991</v>
      </c>
      <c r="I14" s="1">
        <v>7</v>
      </c>
      <c r="J14" s="13">
        <f t="shared" si="1"/>
        <v>3440.7381839999998</v>
      </c>
      <c r="K14" s="7">
        <f>I14*J14</f>
        <v>24085.167287999997</v>
      </c>
      <c r="L14" s="7">
        <f>E14+H14+K14</f>
        <v>178552.05128799999</v>
      </c>
    </row>
    <row r="15" spans="1:12" x14ac:dyDescent="0.25">
      <c r="A15" s="1" t="s">
        <v>10</v>
      </c>
      <c r="B15" s="6" t="s">
        <v>23</v>
      </c>
      <c r="C15" s="1">
        <v>24</v>
      </c>
      <c r="D15" s="1">
        <f>'Приложение 1 '!D13*104%</f>
        <v>1809.6000000000001</v>
      </c>
      <c r="E15" s="7">
        <f t="shared" si="4"/>
        <v>43430.400000000001</v>
      </c>
      <c r="F15" s="1">
        <v>22</v>
      </c>
      <c r="G15" s="13">
        <f t="shared" si="0"/>
        <v>1883.7936000000002</v>
      </c>
      <c r="H15" s="7">
        <f t="shared" si="5"/>
        <v>41443.459200000005</v>
      </c>
      <c r="I15" s="1">
        <v>74</v>
      </c>
      <c r="J15" s="13">
        <f t="shared" si="1"/>
        <v>1962.9129312000002</v>
      </c>
      <c r="K15" s="7">
        <f t="shared" si="2"/>
        <v>145255.5569088</v>
      </c>
      <c r="L15" s="7">
        <f t="shared" si="3"/>
        <v>230129.41610880001</v>
      </c>
    </row>
    <row r="16" spans="1:12" ht="30" x14ac:dyDescent="0.25">
      <c r="A16" s="1" t="s">
        <v>11</v>
      </c>
      <c r="B16" s="6" t="s">
        <v>22</v>
      </c>
      <c r="C16" s="1">
        <v>24</v>
      </c>
      <c r="D16" s="1">
        <f>'Приложение 1 '!C14*104%</f>
        <v>2392</v>
      </c>
      <c r="E16" s="7">
        <f t="shared" si="4"/>
        <v>57408</v>
      </c>
      <c r="F16" s="1">
        <v>22</v>
      </c>
      <c r="G16" s="13">
        <f t="shared" si="0"/>
        <v>2490.0719999999997</v>
      </c>
      <c r="H16" s="7">
        <f t="shared" si="5"/>
        <v>54781.583999999995</v>
      </c>
      <c r="I16" s="1">
        <v>74</v>
      </c>
      <c r="J16" s="13">
        <f t="shared" si="1"/>
        <v>2594.6550239999997</v>
      </c>
      <c r="K16" s="7">
        <f t="shared" si="2"/>
        <v>192004.47177599999</v>
      </c>
      <c r="L16" s="7">
        <f t="shared" si="3"/>
        <v>304194.05577600002</v>
      </c>
    </row>
    <row r="17" spans="1:12" ht="63" x14ac:dyDescent="0.25">
      <c r="A17" s="22" t="s">
        <v>43</v>
      </c>
      <c r="B17" s="24" t="s">
        <v>44</v>
      </c>
      <c r="C17" s="1"/>
      <c r="D17" s="1"/>
      <c r="E17" s="7"/>
      <c r="F17" s="1"/>
      <c r="G17" s="13"/>
      <c r="H17" s="7"/>
      <c r="I17" s="1"/>
      <c r="J17" s="13"/>
      <c r="K17" s="7"/>
      <c r="L17" s="7"/>
    </row>
    <row r="18" spans="1:12" ht="150" x14ac:dyDescent="0.25">
      <c r="A18" s="1" t="s">
        <v>2</v>
      </c>
      <c r="B18" s="6" t="s">
        <v>21</v>
      </c>
      <c r="C18" s="1">
        <v>1</v>
      </c>
      <c r="D18" s="1">
        <f>'Приложение 1 '!D16*104%</f>
        <v>366557.24560000002</v>
      </c>
      <c r="E18" s="7">
        <f>C18*D18</f>
        <v>366557.24560000002</v>
      </c>
      <c r="F18" s="1">
        <v>0</v>
      </c>
      <c r="G18" s="1">
        <v>0</v>
      </c>
      <c r="H18" s="7">
        <v>0</v>
      </c>
      <c r="I18" s="1">
        <v>0</v>
      </c>
      <c r="J18" s="1">
        <v>0</v>
      </c>
      <c r="K18" s="7">
        <v>0</v>
      </c>
      <c r="L18" s="7">
        <f t="shared" ref="L18" si="6">E18+H18+K18</f>
        <v>366557.24560000002</v>
      </c>
    </row>
    <row r="19" spans="1:12" ht="30" x14ac:dyDescent="0.25">
      <c r="A19" s="1" t="s">
        <v>3</v>
      </c>
      <c r="B19" s="6" t="s">
        <v>16</v>
      </c>
      <c r="C19" s="1">
        <v>894</v>
      </c>
      <c r="D19" s="1">
        <f>'Приложение 1 '!D17*104%</f>
        <v>634.4</v>
      </c>
      <c r="E19" s="7">
        <f>C19*D19</f>
        <v>567153.6</v>
      </c>
      <c r="F19" s="1">
        <v>1000</v>
      </c>
      <c r="G19" s="13">
        <f>D19*104.1/100</f>
        <v>660.41039999999998</v>
      </c>
      <c r="H19" s="7">
        <f>F19*G19</f>
        <v>660410.4</v>
      </c>
      <c r="I19" s="1">
        <v>664</v>
      </c>
      <c r="J19" s="13">
        <f>G19*104.2/100</f>
        <v>688.14763679999999</v>
      </c>
      <c r="K19" s="7">
        <f>I19*J19</f>
        <v>456930.03083519998</v>
      </c>
      <c r="L19" s="7">
        <f t="shared" si="3"/>
        <v>1684494.0308352001</v>
      </c>
    </row>
    <row r="20" spans="1:12" ht="63" x14ac:dyDescent="0.25">
      <c r="A20" s="22" t="s">
        <v>43</v>
      </c>
      <c r="B20" s="24" t="s">
        <v>44</v>
      </c>
      <c r="C20" s="1"/>
      <c r="D20" s="1"/>
      <c r="E20" s="7"/>
      <c r="F20" s="1"/>
      <c r="G20" s="13"/>
      <c r="H20" s="7"/>
      <c r="I20" s="1"/>
      <c r="J20" s="13"/>
      <c r="K20" s="7"/>
      <c r="L20" s="7"/>
    </row>
    <row r="21" spans="1:12" x14ac:dyDescent="0.25">
      <c r="A21" s="1" t="s">
        <v>2</v>
      </c>
      <c r="B21" s="6" t="s">
        <v>20</v>
      </c>
      <c r="C21" s="1">
        <v>1</v>
      </c>
      <c r="D21" s="1">
        <f>'Приложение 1 '!D19*104%</f>
        <v>58999.200000000004</v>
      </c>
      <c r="E21" s="7">
        <f>C21*D21</f>
        <v>58999.200000000004</v>
      </c>
      <c r="F21" s="1">
        <v>0</v>
      </c>
      <c r="G21" s="1">
        <v>0</v>
      </c>
      <c r="H21" s="7">
        <f>F21+G21</f>
        <v>0</v>
      </c>
      <c r="I21" s="1">
        <v>0</v>
      </c>
      <c r="J21" s="1">
        <v>0</v>
      </c>
      <c r="K21" s="7">
        <f>I21*J21</f>
        <v>0</v>
      </c>
      <c r="L21" s="7">
        <f t="shared" ref="L21" si="7">E21+H21+K21</f>
        <v>58999.200000000004</v>
      </c>
    </row>
    <row r="22" spans="1:12" s="10" customFormat="1" ht="15.75" x14ac:dyDescent="0.25">
      <c r="A22" s="8"/>
      <c r="B22" s="8" t="s">
        <v>7</v>
      </c>
      <c r="C22" s="8"/>
      <c r="D22" s="8"/>
      <c r="E22" s="9">
        <f>SUM(E11:E21)</f>
        <v>10283292.125600001</v>
      </c>
      <c r="F22" s="9"/>
      <c r="G22" s="9"/>
      <c r="H22" s="9">
        <f>SUM(H11:H21)</f>
        <v>11290231.124639999</v>
      </c>
      <c r="I22" s="9"/>
      <c r="J22" s="9"/>
      <c r="K22" s="9">
        <f>SUM(K11:K21)</f>
        <v>8039989.8362159999</v>
      </c>
      <c r="L22" s="9">
        <f>SUM(L11:L21)</f>
        <v>29613513.086455997</v>
      </c>
    </row>
    <row r="25" spans="1:12" x14ac:dyDescent="0.25">
      <c r="A25" s="2" t="s">
        <v>17</v>
      </c>
    </row>
  </sheetData>
  <mergeCells count="6">
    <mergeCell ref="L7:L9"/>
    <mergeCell ref="A7:A9"/>
    <mergeCell ref="B7:B9"/>
    <mergeCell ref="C7:E8"/>
    <mergeCell ref="F7:H8"/>
    <mergeCell ref="I7:K8"/>
  </mergeCells>
  <pageMargins left="0.70866141732283472" right="0.70866141732283472" top="0.15748031496062992" bottom="0.15748031496062992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8" sqref="D18"/>
    </sheetView>
  </sheetViews>
  <sheetFormatPr defaultRowHeight="15" x14ac:dyDescent="0.25"/>
  <cols>
    <col min="1" max="1" width="9.140625" style="2"/>
    <col min="2" max="2" width="41" style="2" customWidth="1"/>
    <col min="3" max="3" width="14.85546875" style="2" customWidth="1"/>
    <col min="4" max="4" width="11.5703125" style="2" customWidth="1"/>
    <col min="5" max="5" width="11.42578125" style="2" customWidth="1"/>
    <col min="6" max="6" width="13.140625" style="2" customWidth="1"/>
    <col min="7" max="16384" width="9.140625" style="2"/>
  </cols>
  <sheetData>
    <row r="1" spans="1:6" x14ac:dyDescent="0.25">
      <c r="E1" s="3" t="s">
        <v>48</v>
      </c>
    </row>
    <row r="3" spans="1:6" x14ac:dyDescent="0.25">
      <c r="A3" s="2" t="s">
        <v>52</v>
      </c>
    </row>
    <row r="4" spans="1:6" x14ac:dyDescent="0.25">
      <c r="A4" s="3" t="s">
        <v>49</v>
      </c>
    </row>
    <row r="5" spans="1:6" x14ac:dyDescent="0.25">
      <c r="A5" s="3"/>
    </row>
    <row r="6" spans="1:6" x14ac:dyDescent="0.25">
      <c r="A6" s="3"/>
      <c r="F6" s="2" t="s">
        <v>51</v>
      </c>
    </row>
    <row r="7" spans="1:6" x14ac:dyDescent="0.25">
      <c r="A7" s="35" t="s">
        <v>0</v>
      </c>
      <c r="B7" s="31" t="s">
        <v>1</v>
      </c>
      <c r="C7" s="33">
        <v>2022</v>
      </c>
      <c r="D7" s="33">
        <v>2023</v>
      </c>
      <c r="E7" s="33">
        <v>2024</v>
      </c>
      <c r="F7" s="33" t="s">
        <v>15</v>
      </c>
    </row>
    <row r="8" spans="1:6" x14ac:dyDescent="0.25">
      <c r="A8" s="35"/>
      <c r="B8" s="31"/>
      <c r="C8" s="33"/>
      <c r="D8" s="33"/>
      <c r="E8" s="33"/>
      <c r="F8" s="33"/>
    </row>
    <row r="9" spans="1:6" ht="42.75" customHeight="1" x14ac:dyDescent="0.25">
      <c r="A9" s="35"/>
      <c r="B9" s="31"/>
      <c r="C9" s="33"/>
      <c r="D9" s="33"/>
      <c r="E9" s="33"/>
      <c r="F9" s="33"/>
    </row>
    <row r="10" spans="1:6" s="10" customFormat="1" ht="15.75" x14ac:dyDescent="0.25">
      <c r="A10" s="8"/>
      <c r="B10" s="25" t="s">
        <v>50</v>
      </c>
      <c r="C10" s="26">
        <v>10.282999999999999</v>
      </c>
      <c r="D10" s="26">
        <v>11.29</v>
      </c>
      <c r="E10" s="26">
        <v>8.0399999999999991</v>
      </c>
      <c r="F10" s="26">
        <f>C10+D10+E10</f>
        <v>29.613</v>
      </c>
    </row>
    <row r="13" spans="1:6" x14ac:dyDescent="0.25">
      <c r="A13" s="2" t="s">
        <v>17</v>
      </c>
    </row>
  </sheetData>
  <mergeCells count="6">
    <mergeCell ref="A7:A9"/>
    <mergeCell ref="B7:B9"/>
    <mergeCell ref="F7:F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</vt:lpstr>
      <vt:lpstr>Приложение №11</vt:lpstr>
      <vt:lpstr>Приложение №12</vt:lpstr>
      <vt:lpstr>Приложение №13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2021-03-17T13:48:10Z</dcterms:modified>
</cp:coreProperties>
</file>